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name="Instructions" sheetId="1" state="visible" r:id="rId1"/>
    <sheet name="Sample Data" sheetId="2" state="visible" r:id="rId2"/>
    <sheet name="Pipeline Dashboard" sheetId="3" state="visible" r:id="rId3"/>
  </sheets>
  <definedNames/>
  <calcPr calcId="124519" calcMode="auto" fullCalcOnLoad="1" refMode="A1" iterate="0" iterateCount="100" iterateDelta="0.0001" forceFullCalc="1"/>
</workbook>
</file>

<file path=xl/styles.xml><?xml version="1.0" encoding="utf-8"?>
<styleSheet xmlns="http://schemas.openxmlformats.org/spreadsheetml/2006/main">
  <numFmts count="2">
    <numFmt numFmtId="164" formatCode="\$#,##0"/>
    <numFmt numFmtId="165" formatCode="0.0%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imes New Roman"/>
      <charset val="1"/>
      <family val="0"/>
      <color theme="1"/>
      <sz val="11"/>
    </font>
    <font>
      <name val="Times New Roman"/>
      <charset val="1"/>
      <family val="0"/>
      <b val="1"/>
      <color rgb="FFFFFFFF"/>
      <sz val="18"/>
    </font>
    <font>
      <name val="Times New Roman"/>
      <charset val="1"/>
      <family val="0"/>
      <b val="1"/>
      <color rgb="FFFFFFFF"/>
      <sz val="12"/>
    </font>
    <font>
      <name val="Times New Roman"/>
      <charset val="1"/>
      <family val="0"/>
      <color rgb="FF1A1A2E"/>
      <sz val="12"/>
    </font>
    <font>
      <name val="Times New Roman"/>
      <charset val="1"/>
      <family val="0"/>
      <b val="1"/>
      <color rgb="FF1B2A4A"/>
      <sz val="12"/>
    </font>
    <font>
      <name val="Times New Roman"/>
      <charset val="1"/>
      <family val="0"/>
      <b val="1"/>
      <color rgb="FF1A1A2E"/>
      <sz val="12"/>
    </font>
    <font>
      <name val="Times New Roman"/>
      <charset val="1"/>
      <family val="0"/>
      <i val="1"/>
      <color rgb="FF1A1A2E"/>
      <sz val="12"/>
    </font>
    <font>
      <name val="Times New Roman"/>
      <charset val="1"/>
      <family val="0"/>
      <b val="1"/>
      <color rgb="FFFFFFFF"/>
      <sz val="14"/>
    </font>
    <font>
      <name val="Times New Roman"/>
      <charset val="1"/>
      <family val="0"/>
      <b val="1"/>
      <color rgb="FFFFFFFF"/>
      <sz val="9"/>
    </font>
    <font>
      <name val="Times New Roman"/>
      <charset val="1"/>
      <family val="0"/>
      <color rgb="FF1A1A2E"/>
      <sz val="10"/>
    </font>
    <font>
      <name val="Times New Roman"/>
      <charset val="1"/>
      <family val="0"/>
      <color rgb="FF0000FF"/>
      <sz val="10"/>
    </font>
    <font>
      <name val="Times New Roman"/>
      <charset val="1"/>
      <family val="0"/>
      <i val="1"/>
      <color rgb="FF6677AA"/>
      <sz val="8"/>
    </font>
    <font>
      <name val="Arial"/>
      <charset val="1"/>
      <family val="0"/>
      <b val="1"/>
      <color rgb="FFFFFFFF"/>
      <sz val="20"/>
    </font>
    <font>
      <name val="Arial"/>
      <charset val="1"/>
      <family val="0"/>
      <color rgb="FF9AAABF"/>
      <sz val="9"/>
    </font>
    <font>
      <name val="Arial"/>
      <charset val="1"/>
      <family val="0"/>
      <b val="1"/>
      <color rgb="FFAABBDD"/>
      <sz val="8"/>
    </font>
    <font>
      <name val="Arial"/>
      <charset val="1"/>
      <family val="0"/>
      <b val="1"/>
      <color rgb="FFFFFFFF"/>
      <sz val="15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1B2A4A"/>
      <sz val="9"/>
    </font>
    <font>
      <name val="Arial"/>
      <charset val="1"/>
      <family val="0"/>
      <color rgb="FF1A1A2E"/>
      <sz val="10"/>
    </font>
  </fonts>
  <fills count="10">
    <fill>
      <patternFill/>
    </fill>
    <fill>
      <patternFill patternType="gray125"/>
    </fill>
    <fill>
      <patternFill patternType="solid">
        <fgColor rgb="FF1B2A4A"/>
        <bgColor rgb="FF1A1A2E"/>
      </patternFill>
    </fill>
    <fill>
      <patternFill patternType="solid">
        <fgColor rgb="FF2E5090"/>
        <bgColor rgb="FF1A5E8A"/>
      </patternFill>
    </fill>
    <fill>
      <patternFill patternType="solid">
        <fgColor rgb="FFFFFFFF"/>
        <bgColor rgb="FFF5F7FA"/>
      </patternFill>
    </fill>
    <fill>
      <patternFill patternType="solid">
        <fgColor rgb="FFD6E4F7"/>
        <bgColor rgb="FFCCFFFF"/>
      </patternFill>
    </fill>
    <fill>
      <patternFill patternType="solid">
        <fgColor rgb="FFF5F7FA"/>
        <bgColor rgb="FFFFFFFF"/>
      </patternFill>
    </fill>
    <fill>
      <patternFill patternType="solid">
        <fgColor rgb="FF1A6B3A"/>
        <bgColor rgb="FF1A5E8A"/>
      </patternFill>
    </fill>
    <fill>
      <patternFill patternType="solid">
        <fgColor rgb="FF7B3FA0"/>
        <bgColor rgb="FF993366"/>
      </patternFill>
    </fill>
    <fill>
      <patternFill patternType="solid">
        <fgColor rgb="FF1A5E8A"/>
        <bgColor rgb="FF2E5090"/>
      </patternFill>
    </fill>
  </fills>
  <borders count="5">
    <border>
      <left/>
      <right/>
      <top/>
      <bottom/>
      <diagonal/>
    </border>
    <border>
      <left style="thin">
        <color rgb="FFC0C8D8"/>
      </left>
      <right/>
      <top style="thin">
        <color rgb="FFC0C8D8"/>
      </top>
      <bottom style="thin">
        <color rgb="FFC0C8D8"/>
      </bottom>
      <diagonal/>
    </border>
    <border>
      <left style="thin">
        <color rgb="FFC0C8D8"/>
      </left>
      <right style="thin">
        <color rgb="FFC0C8D8"/>
      </right>
      <top style="thin">
        <color rgb="FFC0C8D8"/>
      </top>
      <bottom style="thin">
        <color rgb="FFC0C8D8"/>
      </bottom>
      <diagonal/>
    </border>
    <border>
      <left/>
      <right/>
      <top style="thin">
        <color rgb="FFC0C8D8"/>
      </top>
      <bottom/>
      <diagonal/>
    </border>
    <border>
      <left/>
      <right/>
      <top style="thin">
        <color rgb="FFC0C8D8"/>
      </top>
      <bottom style="thin">
        <color rgb="FFC0C8D8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0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0" fontId="13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3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3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3" fontId="14" fillId="6" borderId="2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0" fontId="18" fillId="9" borderId="0" applyAlignment="1" pivotButton="0" quotePrefix="0" xfId="0">
      <alignment horizontal="center" vertical="center" wrapText="1"/>
    </xf>
    <xf numFmtId="164" fontId="19" fillId="3" borderId="0" applyAlignment="1" pivotButton="0" quotePrefix="0" xfId="0">
      <alignment horizontal="center" vertical="center" wrapText="1"/>
    </xf>
    <xf numFmtId="164" fontId="19" fillId="7" borderId="0" applyAlignment="1" pivotButton="0" quotePrefix="0" xfId="0">
      <alignment horizontal="center" vertical="center" wrapText="1"/>
    </xf>
    <xf numFmtId="3" fontId="19" fillId="8" borderId="0" applyAlignment="1" pivotButton="0" quotePrefix="0" xfId="0">
      <alignment horizontal="center" vertical="center" wrapText="1"/>
    </xf>
    <xf numFmtId="164" fontId="19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2" applyAlignment="1" pivotButton="0" quotePrefix="0" xfId="0">
      <alignment horizontal="center" vertical="center" wrapText="1"/>
    </xf>
    <xf numFmtId="49" fontId="22" fillId="4" borderId="2" applyAlignment="1" pivotButton="0" quotePrefix="0" xfId="0">
      <alignment horizontal="left" vertical="center"/>
    </xf>
    <xf numFmtId="3" fontId="22" fillId="4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49" fontId="22" fillId="6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left" vertical="center"/>
    </xf>
    <xf numFmtId="3" fontId="20" fillId="2" borderId="2" applyAlignment="1" pivotButton="0" quotePrefix="0" xfId="0">
      <alignment horizontal="center" vertical="center" wrapText="1"/>
    </xf>
    <xf numFmtId="164" fontId="20" fillId="2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center" vertical="center" wrapText="1"/>
    </xf>
    <xf numFmtId="165" fontId="20" fillId="2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center" vertical="center" wrapText="1"/>
    </xf>
    <xf numFmtId="0" fontId="6" fillId="3" borderId="0" applyAlignment="1" pivotButton="0" quotePrefix="0" xfId="0">
      <alignment horizontal="left" vertical="center" indent="1"/>
    </xf>
    <xf numFmtId="0" fontId="7" fillId="4" borderId="1" applyAlignment="1" pivotButton="0" quotePrefix="0" xfId="0">
      <alignment horizontal="left" vertical="center" wrapText="1" indent="1"/>
    </xf>
    <xf numFmtId="0" fontId="0" fillId="0" borderId="4" pivotButton="0" quotePrefix="0" xfId="0"/>
    <xf numFmtId="0" fontId="8" fillId="5" borderId="2" applyAlignment="1" pivotButton="0" quotePrefix="0" xfId="0">
      <alignment horizontal="center" vertical="center" wrapText="1"/>
    </xf>
    <xf numFmtId="0" fontId="9" fillId="6" borderId="2" applyAlignment="1" pivotButton="0" quotePrefix="0" xfId="0">
      <alignment horizontal="left" vertical="center" indent="1"/>
    </xf>
    <xf numFmtId="0" fontId="7" fillId="4" borderId="2" applyAlignment="1" pivotButton="0" quotePrefix="0" xfId="0">
      <alignment horizontal="left" vertical="center" indent="1"/>
    </xf>
    <xf numFmtId="0" fontId="7" fillId="6" borderId="2" applyAlignment="1" pivotButton="0" quotePrefix="0" xfId="0">
      <alignment horizontal="left" vertical="center" indent="1"/>
    </xf>
    <xf numFmtId="0" fontId="10" fillId="4" borderId="1" applyAlignment="1" pivotButton="0" quotePrefix="0" xfId="0">
      <alignment horizontal="left" vertical="center" wrapText="1" indent="1"/>
    </xf>
    <xf numFmtId="0" fontId="11" fillId="2" borderId="0" applyAlignment="1" pivotButton="0" quotePrefix="0" xfId="0">
      <alignment horizontal="left" vertical="center" indent="2"/>
    </xf>
    <xf numFmtId="0" fontId="12" fillId="3" borderId="2" applyAlignment="1" pivotButton="0" quotePrefix="0" xfId="0">
      <alignment horizontal="center" vertical="center" wrapText="1"/>
    </xf>
    <xf numFmtId="0" fontId="13" fillId="4" borderId="2" applyAlignment="1" pivotButton="0" quotePrefix="0" xfId="0">
      <alignment horizontal="left" vertical="center"/>
    </xf>
    <xf numFmtId="0" fontId="13" fillId="4" borderId="2" applyAlignment="1" pivotButton="0" quotePrefix="0" xfId="0">
      <alignment horizontal="center" vertical="center" wrapText="1"/>
    </xf>
    <xf numFmtId="164" fontId="14" fillId="4" borderId="2" applyAlignment="1" pivotButton="0" quotePrefix="0" xfId="0">
      <alignment horizontal="center" vertical="center" wrapText="1"/>
    </xf>
    <xf numFmtId="3" fontId="14" fillId="4" borderId="2" applyAlignment="1" pivotButton="0" quotePrefix="0" xfId="0">
      <alignment horizontal="center" vertical="center" wrapText="1"/>
    </xf>
    <xf numFmtId="0" fontId="13" fillId="6" borderId="2" applyAlignment="1" pivotButton="0" quotePrefix="0" xfId="0">
      <alignment horizontal="left" vertical="center"/>
    </xf>
    <xf numFmtId="0" fontId="13" fillId="6" borderId="2" applyAlignment="1" pivotButton="0" quotePrefix="0" xfId="0">
      <alignment horizontal="center" vertical="center" wrapText="1"/>
    </xf>
    <xf numFmtId="164" fontId="14" fillId="6" borderId="2" applyAlignment="1" pivotButton="0" quotePrefix="0" xfId="0">
      <alignment horizontal="center" vertical="center" wrapText="1"/>
    </xf>
    <xf numFmtId="3" fontId="14" fillId="6" borderId="2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17" fillId="2" borderId="0" applyAlignment="1" pivotButton="0" quotePrefix="0" xfId="0">
      <alignment horizontal="center" vertical="center" wrapText="1"/>
    </xf>
    <xf numFmtId="0" fontId="18" fillId="3" borderId="0" applyAlignment="1" pivotButton="0" quotePrefix="0" xfId="0">
      <alignment horizontal="center" vertical="center" wrapText="1"/>
    </xf>
    <xf numFmtId="0" fontId="18" fillId="7" borderId="0" applyAlignment="1" pivotButton="0" quotePrefix="0" xfId="0">
      <alignment horizontal="center" vertical="center" wrapText="1"/>
    </xf>
    <xf numFmtId="0" fontId="18" fillId="8" borderId="0" applyAlignment="1" pivotButton="0" quotePrefix="0" xfId="0">
      <alignment horizontal="center" vertical="center" wrapText="1"/>
    </xf>
    <xf numFmtId="0" fontId="18" fillId="9" borderId="0" applyAlignment="1" pivotButton="0" quotePrefix="0" xfId="0">
      <alignment horizontal="center" vertical="center" wrapText="1"/>
    </xf>
    <xf numFmtId="164" fontId="19" fillId="3" borderId="0" applyAlignment="1" pivotButton="0" quotePrefix="0" xfId="0">
      <alignment horizontal="center" vertical="center" wrapText="1"/>
    </xf>
    <xf numFmtId="164" fontId="19" fillId="7" borderId="0" applyAlignment="1" pivotButton="0" quotePrefix="0" xfId="0">
      <alignment horizontal="center" vertical="center" wrapText="1"/>
    </xf>
    <xf numFmtId="3" fontId="19" fillId="8" borderId="0" applyAlignment="1" pivotButton="0" quotePrefix="0" xfId="0">
      <alignment horizontal="center" vertical="center" wrapText="1"/>
    </xf>
    <xf numFmtId="164" fontId="19" fillId="9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0" fillId="7" borderId="0" applyAlignment="1" pivotButton="0" quotePrefix="0" xfId="0">
      <alignment horizontal="general" vertical="bottom"/>
    </xf>
    <xf numFmtId="0" fontId="0" fillId="8" borderId="0" applyAlignment="1" pivotButton="0" quotePrefix="0" xfId="0">
      <alignment horizontal="general" vertical="bottom"/>
    </xf>
    <xf numFmtId="0" fontId="0" fillId="9" borderId="0" applyAlignment="1" pivotButton="0" quotePrefix="0" xfId="0">
      <alignment horizontal="general" vertical="bottom"/>
    </xf>
    <xf numFmtId="0" fontId="20" fillId="3" borderId="0" applyAlignment="1" pivotButton="0" quotePrefix="0" xfId="0">
      <alignment horizontal="left" vertical="center" indent="1"/>
    </xf>
    <xf numFmtId="0" fontId="21" fillId="5" borderId="2" applyAlignment="1" pivotButton="0" quotePrefix="0" xfId="0">
      <alignment horizontal="center" vertical="center" wrapText="1"/>
    </xf>
    <xf numFmtId="49" fontId="22" fillId="4" borderId="2" applyAlignment="1" pivotButton="0" quotePrefix="0" xfId="0">
      <alignment horizontal="left" vertical="center"/>
    </xf>
    <xf numFmtId="3" fontId="22" fillId="4" borderId="2" applyAlignment="1" pivotButton="0" quotePrefix="0" xfId="0">
      <alignment horizontal="center" vertical="center" wrapText="1"/>
    </xf>
    <xf numFmtId="164" fontId="22" fillId="4" borderId="2" applyAlignment="1" pivotButton="0" quotePrefix="0" xfId="0">
      <alignment horizontal="center" vertical="center" wrapText="1"/>
    </xf>
    <xf numFmtId="9" fontId="22" fillId="4" borderId="2" applyAlignment="1" pivotButton="0" quotePrefix="0" xfId="0">
      <alignment horizontal="center" vertical="center" wrapText="1"/>
    </xf>
    <xf numFmtId="165" fontId="22" fillId="4" borderId="2" applyAlignment="1" pivotButton="0" quotePrefix="0" xfId="0">
      <alignment horizontal="center" vertical="center" wrapText="1"/>
    </xf>
    <xf numFmtId="49" fontId="22" fillId="6" borderId="2" applyAlignment="1" pivotButton="0" quotePrefix="0" xfId="0">
      <alignment horizontal="left" vertical="center"/>
    </xf>
    <xf numFmtId="3" fontId="22" fillId="6" borderId="2" applyAlignment="1" pivotButton="0" quotePrefix="0" xfId="0">
      <alignment horizontal="center" vertical="center" wrapText="1"/>
    </xf>
    <xf numFmtId="164" fontId="22" fillId="6" borderId="2" applyAlignment="1" pivotButton="0" quotePrefix="0" xfId="0">
      <alignment horizontal="center" vertical="center" wrapText="1"/>
    </xf>
    <xf numFmtId="9" fontId="22" fillId="6" borderId="2" applyAlignment="1" pivotButton="0" quotePrefix="0" xfId="0">
      <alignment horizontal="center" vertical="center" wrapText="1"/>
    </xf>
    <xf numFmtId="165" fontId="22" fillId="6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left" vertical="center"/>
    </xf>
    <xf numFmtId="3" fontId="20" fillId="2" borderId="2" applyAlignment="1" pivotButton="0" quotePrefix="0" xfId="0">
      <alignment horizontal="center" vertical="center" wrapText="1"/>
    </xf>
    <xf numFmtId="164" fontId="20" fillId="2" borderId="2" applyAlignment="1" pivotButton="0" quotePrefix="0" xfId="0">
      <alignment horizontal="center" vertical="center" wrapText="1"/>
    </xf>
    <xf numFmtId="0" fontId="20" fillId="2" borderId="2" applyAlignment="1" pivotButton="0" quotePrefix="0" xfId="0">
      <alignment horizontal="center" vertical="center" wrapText="1"/>
    </xf>
    <xf numFmtId="165" fontId="20" fillId="2" borderId="2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6B3A"/>
      <rgbColor rgb="FF000080"/>
      <rgbColor rgb="FF808000"/>
      <rgbColor rgb="FF800080"/>
      <rgbColor rgb="FF008080"/>
      <rgbColor rgb="FFC0C8D8"/>
      <rgbColor rgb="FF808080"/>
      <rgbColor rgb="FF9999FF"/>
      <rgbColor rgb="FF7B3FA0"/>
      <rgbColor rgb="FFF5F7FA"/>
      <rgbColor rgb="FFCCFFFF"/>
      <rgbColor rgb="FF660066"/>
      <rgbColor rgb="FFFF8080"/>
      <rgbColor rgb="FF1A5E8A"/>
      <rgbColor rgb="FFD6E4F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BB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77AA"/>
      <rgbColor rgb="FF9AAABF"/>
      <rgbColor rgb="FF003366"/>
      <rgbColor rgb="FF339966"/>
      <rgbColor rgb="FF003300"/>
      <rgbColor rgb="FF1A1A2E"/>
      <rgbColor rgb="FF993300"/>
      <rgbColor rgb="FF993366"/>
      <rgbColor rgb="FF2E5090"/>
      <rgbColor rgb="FF1B2A4A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3" customWidth="1" style="53" min="1" max="1"/>
    <col width="28" customWidth="1" style="53" min="2" max="2"/>
    <col width="60" customWidth="1" style="53" min="3" max="3"/>
    <col width="3" customWidth="1" style="53" min="4" max="4"/>
  </cols>
  <sheetData>
    <row r="1" ht="7.5" customHeight="1" s="54">
      <c r="A1" s="55" t="n"/>
      <c r="B1" s="55" t="n"/>
      <c r="C1" s="55" t="n"/>
    </row>
    <row r="2" ht="43.5" customHeight="1" s="54">
      <c r="A2" s="55" t="n"/>
      <c r="B2" s="56" t="inlineStr">
        <is>
          <t>SALES PIPELINE TRACKER</t>
        </is>
      </c>
    </row>
    <row r="3" ht="9.75" customHeight="1" s="54">
      <c r="A3" s="55" t="n"/>
      <c r="B3" s="55" t="n"/>
      <c r="C3" s="55" t="n"/>
    </row>
    <row r="4" ht="21.75" customHeight="1" s="54">
      <c r="A4" s="55" t="n"/>
      <c r="B4" s="57" t="inlineStr">
        <is>
          <t>PURPOSE</t>
        </is>
      </c>
    </row>
    <row r="5" ht="48" customHeight="1" s="54">
      <c r="A5" s="55" t="n"/>
      <c r="B5" s="58" t="inlineStr">
        <is>
          <t>Monitor the health of your sales pipeline by stage and by representative. Track deal values, win probabilities, weighted revenue, and average days in each stage.</t>
        </is>
      </c>
      <c r="C5" s="59" t="n"/>
    </row>
    <row r="6" ht="15.75" customHeight="1" s="54">
      <c r="A6" s="55" t="n"/>
      <c r="B6" s="55" t="n"/>
      <c r="C6" s="55" t="n"/>
    </row>
    <row r="7" ht="21.75" customHeight="1" s="54">
      <c r="A7" s="55" t="n"/>
      <c r="B7" s="57" t="inlineStr">
        <is>
          <t>SHEET GUIDE</t>
        </is>
      </c>
    </row>
    <row r="8" ht="19.5" customHeight="1" s="54">
      <c r="A8" s="55" t="n"/>
      <c r="B8" s="60" t="inlineStr">
        <is>
          <t>Sheet Name</t>
        </is>
      </c>
      <c r="C8" s="60" t="inlineStr">
        <is>
          <t>Contents</t>
        </is>
      </c>
    </row>
    <row r="9" ht="18" customHeight="1" s="54">
      <c r="A9" s="55" t="n"/>
      <c r="B9" s="61" t="inlineStr">
        <is>
          <t>Instructions</t>
        </is>
      </c>
      <c r="C9" s="62" t="inlineStr">
        <is>
          <t>This sheet. Overview, usage guide, and colour coding key.</t>
        </is>
      </c>
    </row>
    <row r="10" ht="18" customHeight="1" s="54">
      <c r="A10" s="55" t="n"/>
      <c r="B10" s="61" t="inlineStr">
        <is>
          <t>Sample Data</t>
        </is>
      </c>
      <c r="C10" s="62" t="inlineStr">
        <is>
          <t>Pre-filled deal register with 15 example deals. Replace with live deal data.</t>
        </is>
      </c>
    </row>
    <row r="11" ht="18" customHeight="1" s="54">
      <c r="A11" s="55" t="n"/>
      <c r="B11" s="61" t="inlineStr">
        <is>
          <t>Dashboard</t>
        </is>
      </c>
      <c r="C11" s="62" t="inlineStr">
        <is>
          <t>Live dashboard showing pipeline by stage and rep leaderboard.</t>
        </is>
      </c>
    </row>
    <row r="12" ht="15.75" customHeight="1" s="54">
      <c r="A12" s="55" t="n"/>
      <c r="B12" s="55" t="n"/>
      <c r="C12" s="55" t="n"/>
    </row>
    <row r="13" ht="21.75" customHeight="1" s="54">
      <c r="A13" s="55" t="n"/>
      <c r="B13" s="57" t="inlineStr">
        <is>
          <t>INPUT FIELDS</t>
        </is>
      </c>
    </row>
    <row r="14" ht="19.5" customHeight="1" s="54">
      <c r="A14" s="55" t="n"/>
      <c r="B14" s="60" t="inlineStr">
        <is>
          <t>Field</t>
        </is>
      </c>
      <c r="C14" s="60" t="inlineStr">
        <is>
          <t>Description</t>
        </is>
      </c>
    </row>
    <row r="15" ht="18" customHeight="1" s="54">
      <c r="A15" s="55" t="n"/>
      <c r="B15" s="63" t="inlineStr">
        <is>
          <t>Company / Deal Name</t>
        </is>
      </c>
      <c r="C15" s="62" t="inlineStr">
        <is>
          <t>Name of the prospect or deal.</t>
        </is>
      </c>
    </row>
    <row r="16" ht="18" customHeight="1" s="54">
      <c r="A16" s="55" t="n"/>
      <c r="B16" s="63" t="inlineStr">
        <is>
          <t>Stage</t>
        </is>
      </c>
      <c r="C16" s="62" t="inlineStr">
        <is>
          <t>Must match exactly: Prospecting, Qualification, Proposal, Negotiation, Verbal Commit, or Closed Won.</t>
        </is>
      </c>
    </row>
    <row r="17" ht="18" customHeight="1" s="54">
      <c r="A17" s="55" t="n"/>
      <c r="B17" s="63" t="inlineStr">
        <is>
          <t>Sales Rep</t>
        </is>
      </c>
      <c r="C17" s="62" t="inlineStr">
        <is>
          <t>Must match exactly the rep names used in the leaderboard.</t>
        </is>
      </c>
    </row>
    <row r="18" ht="18" customHeight="1" s="54">
      <c r="A18" s="55" t="n"/>
      <c r="B18" s="63" t="inlineStr">
        <is>
          <t>Close Date</t>
        </is>
      </c>
      <c r="C18" s="62" t="inlineStr">
        <is>
          <t>Expected close date in YYYY-MM-DD format.</t>
        </is>
      </c>
    </row>
    <row r="19" ht="18" customHeight="1" s="54">
      <c r="A19" s="55" t="n"/>
      <c r="B19" s="63" t="inlineStr">
        <is>
          <t>Deal Value ($)</t>
        </is>
      </c>
      <c r="C19" s="62" t="inlineStr">
        <is>
          <t>Total contract value being pursued.</t>
        </is>
      </c>
    </row>
    <row r="20" ht="18" customHeight="1" s="54">
      <c r="A20" s="55" t="n"/>
      <c r="B20" s="63" t="inlineStr">
        <is>
          <t>Win Prob (%)</t>
        </is>
      </c>
      <c r="C20" s="62" t="inlineStr">
        <is>
          <t>Probability of winning, expressed as a whole number (e.g. 75 for 75%).</t>
        </is>
      </c>
    </row>
    <row r="21" ht="18" customHeight="1" s="54">
      <c r="A21" s="55" t="n"/>
      <c r="B21" s="63" t="inlineStr">
        <is>
          <t>Days in Stage</t>
        </is>
      </c>
      <c r="C21" s="62" t="inlineStr">
        <is>
          <t>Number of days the deal has been in the current stage.</t>
        </is>
      </c>
    </row>
    <row r="22" ht="15.75" customHeight="1" s="54">
      <c r="A22" s="55" t="n"/>
      <c r="B22" s="55" t="n"/>
      <c r="C22" s="55" t="n"/>
    </row>
    <row r="23" ht="21.75" customHeight="1" s="54">
      <c r="A23" s="55" t="n"/>
      <c r="B23" s="57" t="inlineStr">
        <is>
          <t>COLOUR CODING KEY</t>
        </is>
      </c>
    </row>
    <row r="24" ht="18" customHeight="1" s="54">
      <c r="A24" s="55" t="n"/>
      <c r="B24" s="63" t="inlineStr">
        <is>
          <t>Blue text on light blue background</t>
        </is>
      </c>
      <c r="C24" s="62" t="inlineStr">
        <is>
          <t>Editable input cell. These are the only cells you should change.</t>
        </is>
      </c>
    </row>
    <row r="25" ht="18" customHeight="1" s="54">
      <c r="A25" s="55" t="n"/>
      <c r="B25" s="63" t="inlineStr">
        <is>
          <t>Black text on white or grey background</t>
        </is>
      </c>
      <c r="C25" s="62" t="inlineStr">
        <is>
          <t>Calculated formula. Do not edit.</t>
        </is>
      </c>
    </row>
    <row r="26" ht="18" customHeight="1" s="54">
      <c r="A26" s="55" t="n"/>
      <c r="B26" s="63" t="inlineStr">
        <is>
          <t>Dark navy header</t>
        </is>
      </c>
      <c r="C26" s="62" t="inlineStr">
        <is>
          <t>Section header or title row.</t>
        </is>
      </c>
    </row>
    <row r="27" ht="18" customHeight="1" s="54">
      <c r="A27" s="55" t="n"/>
      <c r="B27" s="63" t="inlineStr">
        <is>
          <t>Mid-blue header</t>
        </is>
      </c>
      <c r="C27" s="62" t="inlineStr">
        <is>
          <t>Sub-section label row.</t>
        </is>
      </c>
    </row>
    <row r="28" ht="18" customHeight="1" s="54">
      <c r="A28" s="55" t="n"/>
      <c r="B28" s="63" t="inlineStr">
        <is>
          <t>Light blue header row</t>
        </is>
      </c>
      <c r="C28" s="62" t="inlineStr">
        <is>
          <t>Column heading for a data table.</t>
        </is>
      </c>
    </row>
    <row r="29" ht="15.75" customHeight="1" s="54">
      <c r="A29" s="55" t="n"/>
      <c r="B29" s="55" t="n"/>
      <c r="C29" s="55" t="n"/>
    </row>
    <row r="30" ht="21.75" customHeight="1" s="54">
      <c r="A30" s="55" t="n"/>
      <c r="B30" s="57" t="inlineStr">
        <is>
          <t>NOTES</t>
        </is>
      </c>
    </row>
    <row r="31" ht="48" customHeight="1" s="54">
      <c r="A31" s="55" t="n"/>
      <c r="B31" s="64" t="inlineStr">
        <is>
          <t>Weighted Value is Deal Value multiplied by Win Probability. The leaderboard ranks reps by total pipeline value. Add rows beyond row 16 and extend all COUNTIF/SUMIF ranges accordingly.</t>
        </is>
      </c>
      <c r="C31" s="59" t="n"/>
    </row>
    <row r="32" ht="15.75" customHeight="1" s="54"/>
    <row r="33" ht="15.75" customHeight="1" s="54"/>
    <row r="34" ht="15.75" customHeight="1" s="54"/>
    <row r="35" ht="15.75" customHeight="1" s="54"/>
    <row r="36" ht="15.75" customHeight="1" s="54"/>
    <row r="37" ht="15.75" customHeight="1" s="54"/>
    <row r="38" ht="15.75" customHeight="1" s="54"/>
    <row r="39" ht="15.75" customHeight="1" s="54"/>
    <row r="40" ht="15.75" customHeight="1" s="54"/>
    <row r="41" ht="15.75" customHeight="1" s="54"/>
    <row r="42" ht="15.75" customHeight="1" s="54"/>
    <row r="43" ht="15.75" customHeight="1" s="54"/>
    <row r="44" ht="15.75" customHeight="1" s="54"/>
    <row r="45" ht="15.75" customHeight="1" s="54"/>
    <row r="46" ht="15.75" customHeight="1" s="54"/>
    <row r="47" ht="15.75" customHeight="1" s="54"/>
    <row r="48" ht="15.75" customHeight="1" s="54"/>
    <row r="49" ht="15.75" customHeight="1" s="54"/>
    <row r="50" ht="15.75" customHeight="1" s="54"/>
    <row r="51" ht="15.75" customHeight="1" s="54"/>
    <row r="52" ht="15.75" customHeight="1" s="54"/>
    <row r="53" ht="15.75" customHeight="1" s="54"/>
    <row r="54" ht="15.75" customHeight="1" s="54"/>
    <row r="55" ht="15.75" customHeight="1" s="54"/>
    <row r="56" ht="15.75" customHeight="1" s="54"/>
    <row r="57" ht="15.75" customHeight="1" s="54"/>
    <row r="58" ht="15.75" customHeight="1" s="54"/>
    <row r="59" ht="15.75" customHeight="1" s="54"/>
    <row r="60" ht="15.75" customHeight="1" s="54"/>
    <row r="61" ht="15.75" customHeight="1" s="54"/>
    <row r="62" ht="15.75" customHeight="1" s="54"/>
    <row r="63" ht="15.75" customHeight="1" s="54"/>
    <row r="64" ht="15.75" customHeight="1" s="54"/>
    <row r="65" ht="15.75" customHeight="1" s="54"/>
    <row r="66" ht="15.75" customHeight="1" s="54"/>
    <row r="67" ht="15.75" customHeight="1" s="54"/>
    <row r="68" ht="15.75" customHeight="1" s="54"/>
    <row r="69" ht="15.75" customHeight="1" s="54"/>
    <row r="70" ht="15.75" customHeight="1" s="54"/>
    <row r="71" ht="15.75" customHeight="1" s="54"/>
    <row r="72" ht="15.75" customHeight="1" s="54"/>
    <row r="73" ht="15.75" customHeight="1" s="54"/>
    <row r="74" ht="15.75" customHeight="1" s="54"/>
    <row r="75" ht="15.75" customHeight="1" s="54"/>
    <row r="76" ht="15.75" customHeight="1" s="54"/>
    <row r="77" ht="15.75" customHeight="1" s="54"/>
    <row r="78" ht="15.75" customHeight="1" s="54"/>
    <row r="79" ht="15.75" customHeight="1" s="54"/>
  </sheetData>
  <mergeCells count="8">
    <mergeCell ref="B13:C13"/>
    <mergeCell ref="B30:C30"/>
    <mergeCell ref="B2:C2"/>
    <mergeCell ref="B7:C7"/>
    <mergeCell ref="B5:C5"/>
    <mergeCell ref="B23:C23"/>
    <mergeCell ref="B31:C31"/>
    <mergeCell ref="B4:C4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I20"/>
  <sheetViews>
    <sheetView showFormulas="0" showGridLines="0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3" min="1" max="1"/>
    <col width="22" customWidth="1" style="53" min="2" max="2"/>
    <col width="18" customWidth="1" style="53" min="3" max="3"/>
    <col width="16" customWidth="1" style="53" min="4" max="5"/>
    <col width="14" customWidth="1" style="53" min="6" max="6"/>
    <col width="10" customWidth="1" style="53" min="7" max="8"/>
    <col width="18" customWidth="1" style="53" min="9" max="9"/>
    <col width="2" customWidth="1" style="53" min="10" max="10"/>
  </cols>
  <sheetData>
    <row r="1" ht="7.5" customHeight="1" s="54">
      <c r="A1" s="55" t="n"/>
      <c r="B1" s="55" t="n"/>
      <c r="C1" s="55" t="n"/>
      <c r="D1" s="55" t="n"/>
      <c r="E1" s="55" t="n"/>
      <c r="F1" s="55" t="n"/>
      <c r="G1" s="55" t="n"/>
      <c r="H1" s="55" t="n"/>
      <c r="I1" s="55" t="n"/>
    </row>
    <row r="2" ht="31.5" customHeight="1" s="54">
      <c r="A2" s="55" t="n"/>
      <c r="B2" s="65" t="inlineStr">
        <is>
          <t>DATA INPUT: Deal Register</t>
        </is>
      </c>
    </row>
    <row r="3" ht="9.75" customHeight="1" s="54">
      <c r="A3" s="55" t="n"/>
      <c r="B3" s="55" t="n"/>
      <c r="C3" s="55" t="n"/>
      <c r="D3" s="55" t="n"/>
      <c r="E3" s="55" t="n"/>
      <c r="F3" s="55" t="n"/>
      <c r="G3" s="55" t="n"/>
      <c r="H3" s="55" t="n"/>
      <c r="I3" s="55" t="n"/>
    </row>
    <row r="4" ht="21.75" customHeight="1" s="54">
      <c r="A4" s="55" t="n"/>
      <c r="B4" s="66" t="inlineStr">
        <is>
          <t>Company / Deal Name</t>
        </is>
      </c>
      <c r="C4" s="66" t="inlineStr">
        <is>
          <t>Stage</t>
        </is>
      </c>
      <c r="D4" s="66" t="inlineStr">
        <is>
          <t>Sales Rep</t>
        </is>
      </c>
      <c r="E4" s="66" t="inlineStr">
        <is>
          <t>Close Date</t>
        </is>
      </c>
      <c r="F4" s="66" t="inlineStr">
        <is>
          <t>Deal Value ($)</t>
        </is>
      </c>
      <c r="G4" s="66" t="inlineStr">
        <is>
          <t>Win Prob (%)</t>
        </is>
      </c>
      <c r="H4" s="66" t="inlineStr">
        <is>
          <t>Days in Stage</t>
        </is>
      </c>
      <c r="I4" s="66" t="inlineStr">
        <is>
          <t>Notes</t>
        </is>
      </c>
    </row>
    <row r="5" ht="19.5" customHeight="1" s="54">
      <c r="A5" s="55" t="n"/>
      <c r="B5" s="67" t="inlineStr">
        <is>
          <t>Northgate Holdings</t>
        </is>
      </c>
      <c r="C5" s="68" t="inlineStr">
        <is>
          <t>Closed Won</t>
        </is>
      </c>
      <c r="D5" s="68" t="inlineStr">
        <is>
          <t>A. Bennett</t>
        </is>
      </c>
      <c r="E5" s="68" t="inlineStr">
        <is>
          <t>2025-02-28</t>
        </is>
      </c>
      <c r="F5" s="69" t="n">
        <v>185000</v>
      </c>
      <c r="G5" s="70" t="n">
        <v>100</v>
      </c>
      <c r="H5" s="70" t="n">
        <v>18</v>
      </c>
      <c r="I5" s="68" t="inlineStr">
        <is>
          <t>Contract signed</t>
        </is>
      </c>
    </row>
    <row r="6" ht="19.5" customHeight="1" s="54">
      <c r="A6" s="55" t="n"/>
      <c r="B6" s="71" t="inlineStr">
        <is>
          <t>Meridian Group</t>
        </is>
      </c>
      <c r="C6" s="72" t="inlineStr">
        <is>
          <t>Negotiation</t>
        </is>
      </c>
      <c r="D6" s="72" t="inlineStr">
        <is>
          <t>C. Rosario</t>
        </is>
      </c>
      <c r="E6" s="72" t="inlineStr">
        <is>
          <t>2025-04-15</t>
        </is>
      </c>
      <c r="F6" s="73" t="n">
        <v>240000</v>
      </c>
      <c r="G6" s="74" t="n">
        <v>80</v>
      </c>
      <c r="H6" s="74" t="n">
        <v>12</v>
      </c>
      <c r="I6" s="72" t="inlineStr">
        <is>
          <t>Final pricing under review</t>
        </is>
      </c>
    </row>
    <row r="7" ht="19.5" customHeight="1" s="54">
      <c r="A7" s="55" t="n"/>
      <c r="B7" s="67" t="inlineStr">
        <is>
          <t>BlueSky Logistics</t>
        </is>
      </c>
      <c r="C7" s="68" t="inlineStr">
        <is>
          <t>Proposal</t>
        </is>
      </c>
      <c r="D7" s="68" t="inlineStr">
        <is>
          <t>D. Okafor</t>
        </is>
      </c>
      <c r="E7" s="68" t="inlineStr">
        <is>
          <t>2025-05-01</t>
        </is>
      </c>
      <c r="F7" s="69" t="n">
        <v>98000</v>
      </c>
      <c r="G7" s="70" t="n">
        <v>55</v>
      </c>
      <c r="H7" s="70" t="n">
        <v>21</v>
      </c>
      <c r="I7" s="68" t="inlineStr">
        <is>
          <t>Proposal submitted 3 Mar</t>
        </is>
      </c>
    </row>
    <row r="8" ht="19.5" customHeight="1" s="54">
      <c r="A8" s="55" t="n"/>
      <c r="B8" s="71" t="inlineStr">
        <is>
          <t>Creston Tech</t>
        </is>
      </c>
      <c r="C8" s="72" t="inlineStr">
        <is>
          <t>Qualification</t>
        </is>
      </c>
      <c r="D8" s="72" t="inlineStr">
        <is>
          <t>J. Whitmore</t>
        </is>
      </c>
      <c r="E8" s="72" t="inlineStr">
        <is>
          <t>2025-06-30</t>
        </is>
      </c>
      <c r="F8" s="73" t="n">
        <v>52000</v>
      </c>
      <c r="G8" s="74" t="n">
        <v>35</v>
      </c>
      <c r="H8" s="74" t="n">
        <v>8</v>
      </c>
      <c r="I8" s="72" t="inlineStr">
        <is>
          <t>Discovery call complete</t>
        </is>
      </c>
    </row>
    <row r="9" ht="19.5" customHeight="1" s="54">
      <c r="A9" s="55" t="n"/>
      <c r="B9" s="67" t="inlineStr">
        <is>
          <t>Vantage Partners</t>
        </is>
      </c>
      <c r="C9" s="68" t="inlineStr">
        <is>
          <t>Verbal Commit</t>
        </is>
      </c>
      <c r="D9" s="68" t="inlineStr">
        <is>
          <t>M. Tanaka</t>
        </is>
      </c>
      <c r="E9" s="68" t="inlineStr">
        <is>
          <t>2025-03-31</t>
        </is>
      </c>
      <c r="F9" s="69" t="n">
        <v>315000</v>
      </c>
      <c r="G9" s="70" t="n">
        <v>90</v>
      </c>
      <c r="H9" s="70" t="n">
        <v>5</v>
      </c>
      <c r="I9" s="68" t="inlineStr">
        <is>
          <t>Legal review in progress</t>
        </is>
      </c>
    </row>
    <row r="10" ht="19.5" customHeight="1" s="54">
      <c r="A10" s="55" t="n"/>
      <c r="B10" s="71" t="inlineStr">
        <is>
          <t>Aldgate Retail</t>
        </is>
      </c>
      <c r="C10" s="72" t="inlineStr">
        <is>
          <t>Prospecting</t>
        </is>
      </c>
      <c r="D10" s="72" t="inlineStr">
        <is>
          <t>A. Bennett</t>
        </is>
      </c>
      <c r="E10" s="72" t="inlineStr">
        <is>
          <t>2025-07-31</t>
        </is>
      </c>
      <c r="F10" s="73" t="n">
        <v>75000</v>
      </c>
      <c r="G10" s="74" t="n">
        <v>20</v>
      </c>
      <c r="H10" s="74" t="n">
        <v>14</v>
      </c>
      <c r="I10" s="72" t="inlineStr">
        <is>
          <t>Intro call scheduled</t>
        </is>
      </c>
    </row>
    <row r="11" ht="19.5" customHeight="1" s="54">
      <c r="A11" s="55" t="n"/>
      <c r="B11" s="67" t="inlineStr">
        <is>
          <t>Zenith Medical</t>
        </is>
      </c>
      <c r="C11" s="68" t="inlineStr">
        <is>
          <t>Proposal</t>
        </is>
      </c>
      <c r="D11" s="68" t="inlineStr">
        <is>
          <t>C. Rosario</t>
        </is>
      </c>
      <c r="E11" s="68" t="inlineStr">
        <is>
          <t>2025-05-15</t>
        </is>
      </c>
      <c r="F11" s="69" t="n">
        <v>122000</v>
      </c>
      <c r="G11" s="70" t="n">
        <v>60</v>
      </c>
      <c r="H11" s="70" t="n">
        <v>30</v>
      </c>
      <c r="I11" s="68" t="inlineStr">
        <is>
          <t>Awaiting clinical sign-off</t>
        </is>
      </c>
    </row>
    <row r="12" ht="19.5" customHeight="1" s="54">
      <c r="A12" s="55" t="n"/>
      <c r="B12" s="71" t="inlineStr">
        <is>
          <t>Harbor Financial</t>
        </is>
      </c>
      <c r="C12" s="72" t="inlineStr">
        <is>
          <t>Negotiation</t>
        </is>
      </c>
      <c r="D12" s="72" t="inlineStr">
        <is>
          <t>D. Okafor</t>
        </is>
      </c>
      <c r="E12" s="72" t="inlineStr">
        <is>
          <t>2025-04-30</t>
        </is>
      </c>
      <c r="F12" s="73" t="n">
        <v>198000</v>
      </c>
      <c r="G12" s="74" t="n">
        <v>75</v>
      </c>
      <c r="H12" s="74" t="n">
        <v>19</v>
      </c>
      <c r="I12" s="72" t="inlineStr">
        <is>
          <t>Contract redlines returned</t>
        </is>
      </c>
    </row>
    <row r="13" ht="19.5" customHeight="1" s="54">
      <c r="A13" s="55" t="n"/>
      <c r="B13" s="67" t="inlineStr">
        <is>
          <t>Summit Education</t>
        </is>
      </c>
      <c r="C13" s="68" t="inlineStr">
        <is>
          <t>Qualification</t>
        </is>
      </c>
      <c r="D13" s="68" t="inlineStr">
        <is>
          <t>J. Whitmore</t>
        </is>
      </c>
      <c r="E13" s="68" t="inlineStr">
        <is>
          <t>2025-06-15</t>
        </is>
      </c>
      <c r="F13" s="69" t="n">
        <v>44000</v>
      </c>
      <c r="G13" s="70" t="n">
        <v>40</v>
      </c>
      <c r="H13" s="70" t="n">
        <v>11</v>
      </c>
      <c r="I13" s="68" t="inlineStr">
        <is>
          <t>Budget confirmed Q3</t>
        </is>
      </c>
    </row>
    <row r="14" ht="19.5" customHeight="1" s="54">
      <c r="A14" s="55" t="n"/>
      <c r="B14" s="71" t="inlineStr">
        <is>
          <t>Pinnacle Realty</t>
        </is>
      </c>
      <c r="C14" s="72" t="inlineStr">
        <is>
          <t>Closed Won</t>
        </is>
      </c>
      <c r="D14" s="72" t="inlineStr">
        <is>
          <t>M. Tanaka</t>
        </is>
      </c>
      <c r="E14" s="72" t="inlineStr">
        <is>
          <t>2025-01-31</t>
        </is>
      </c>
      <c r="F14" s="73" t="n">
        <v>267000</v>
      </c>
      <c r="G14" s="74" t="n">
        <v>100</v>
      </c>
      <c r="H14" s="74" t="n">
        <v>22</v>
      </c>
      <c r="I14" s="72" t="inlineStr">
        <is>
          <t>Q1 close</t>
        </is>
      </c>
    </row>
    <row r="15" ht="19.5" customHeight="1" s="54">
      <c r="A15" s="55" t="n"/>
      <c r="B15" s="67" t="inlineStr">
        <is>
          <t>Eastbridge Corp</t>
        </is>
      </c>
      <c r="C15" s="68" t="inlineStr">
        <is>
          <t>Prospecting</t>
        </is>
      </c>
      <c r="D15" s="68" t="inlineStr">
        <is>
          <t>A. Bennett</t>
        </is>
      </c>
      <c r="E15" s="68" t="inlineStr">
        <is>
          <t>2025-08-31</t>
        </is>
      </c>
      <c r="F15" s="69" t="n">
        <v>88000</v>
      </c>
      <c r="G15" s="70" t="n">
        <v>15</v>
      </c>
      <c r="H15" s="70" t="n">
        <v>3</v>
      </c>
      <c r="I15" s="68" t="inlineStr">
        <is>
          <t>Referral from Northgate</t>
        </is>
      </c>
    </row>
    <row r="16" ht="19.5" customHeight="1" s="54">
      <c r="A16" s="55" t="n"/>
      <c r="B16" s="71" t="inlineStr">
        <is>
          <t>Arclight Systems</t>
        </is>
      </c>
      <c r="C16" s="72" t="inlineStr">
        <is>
          <t>Verbal Commit</t>
        </is>
      </c>
      <c r="D16" s="72" t="inlineStr">
        <is>
          <t>C. Rosario</t>
        </is>
      </c>
      <c r="E16" s="72" t="inlineStr">
        <is>
          <t>2025-04-10</t>
        </is>
      </c>
      <c r="F16" s="73" t="n">
        <v>143000</v>
      </c>
      <c r="G16" s="74" t="n">
        <v>85</v>
      </c>
      <c r="H16" s="74" t="n">
        <v>7</v>
      </c>
      <c r="I16" s="72" t="inlineStr">
        <is>
          <t>Awaiting board approval</t>
        </is>
      </c>
    </row>
    <row r="17" ht="19.5" customHeight="1" s="54">
      <c r="A17" s="55" t="n"/>
      <c r="B17" s="67" t="inlineStr">
        <is>
          <t>Clearwater Pharma</t>
        </is>
      </c>
      <c r="C17" s="68" t="inlineStr">
        <is>
          <t>Proposal</t>
        </is>
      </c>
      <c r="D17" s="68" t="inlineStr">
        <is>
          <t>D. Okafor</t>
        </is>
      </c>
      <c r="E17" s="68" t="inlineStr">
        <is>
          <t>2025-05-30</t>
        </is>
      </c>
      <c r="F17" s="69" t="n">
        <v>61000</v>
      </c>
      <c r="G17" s="70" t="n">
        <v>50</v>
      </c>
      <c r="H17" s="70" t="n">
        <v>25</v>
      </c>
      <c r="I17" s="68" t="inlineStr">
        <is>
          <t>Pilot results shared</t>
        </is>
      </c>
    </row>
    <row r="18" ht="19.5" customHeight="1" s="54">
      <c r="A18" s="55" t="n"/>
      <c r="B18" s="71" t="inlineStr">
        <is>
          <t>Ironwood Capital</t>
        </is>
      </c>
      <c r="C18" s="72" t="inlineStr">
        <is>
          <t>Negotiation</t>
        </is>
      </c>
      <c r="D18" s="72" t="inlineStr">
        <is>
          <t>J. Whitmore</t>
        </is>
      </c>
      <c r="E18" s="72" t="inlineStr">
        <is>
          <t>2025-04-20</t>
        </is>
      </c>
      <c r="F18" s="73" t="n">
        <v>390000</v>
      </c>
      <c r="G18" s="74" t="n">
        <v>70</v>
      </c>
      <c r="H18" s="74" t="n">
        <v>16</v>
      </c>
      <c r="I18" s="72" t="inlineStr">
        <is>
          <t>High-value: escalated</t>
        </is>
      </c>
    </row>
    <row r="19" ht="19.5" customHeight="1" s="54">
      <c r="A19" s="55" t="n"/>
      <c r="B19" s="67" t="inlineStr">
        <is>
          <t>Solaris Energy</t>
        </is>
      </c>
      <c r="C19" s="68" t="inlineStr">
        <is>
          <t>Qualification</t>
        </is>
      </c>
      <c r="D19" s="68" t="inlineStr">
        <is>
          <t>M. Tanaka</t>
        </is>
      </c>
      <c r="E19" s="68" t="inlineStr">
        <is>
          <t>2025-07-15</t>
        </is>
      </c>
      <c r="F19" s="69" t="n">
        <v>57000</v>
      </c>
      <c r="G19" s="70" t="n">
        <v>30</v>
      </c>
      <c r="H19" s="70" t="n">
        <v>9</v>
      </c>
      <c r="I19" s="68" t="inlineStr">
        <is>
          <t>Sustainability RFP match</t>
        </is>
      </c>
    </row>
    <row r="20" ht="15" customHeight="1" s="54">
      <c r="A20" s="55" t="n"/>
      <c r="B20" s="75" t="inlineStr">
        <is>
          <t>↑  Blue values are inputs. Stage must match exactly: Prospecting / Qualification / Proposal / Negotiation / Verbal Commit / Closed Won</t>
        </is>
      </c>
    </row>
  </sheetData>
  <mergeCells count="2">
    <mergeCell ref="B2:I2"/>
    <mergeCell ref="B20:I20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B2:I25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zeroHeight="0" outlineLevelRow="0"/>
  <cols>
    <col width="2" customWidth="1" style="53" min="1" max="1"/>
    <col width="24" customWidth="1" style="53" min="2" max="2"/>
    <col width="13" customWidth="1" style="53" min="3" max="9"/>
    <col width="2" customWidth="1" style="53" min="10" max="10"/>
  </cols>
  <sheetData>
    <row r="1" ht="7.5" customHeight="1" s="54"/>
    <row r="2" ht="37.5" customHeight="1" s="54">
      <c r="B2" s="76" t="inlineStr">
        <is>
          <t>SALES PIPELINE TRACKER</t>
        </is>
      </c>
    </row>
    <row r="3" ht="13.5" customHeight="1" s="54">
      <c r="B3" s="77" t="inlineStr">
        <is>
          <t>Deal Stage Analysis · Win Rate · Weighted Revenue Forecast</t>
        </is>
      </c>
    </row>
    <row r="4" ht="18" customHeight="1" s="54"/>
    <row r="5" ht="18" customHeight="1" s="54">
      <c r="B5" s="78" t="inlineStr">
        <is>
          <t>PIPELINE VALUE</t>
        </is>
      </c>
      <c r="D5" s="79" t="inlineStr">
        <is>
          <t>WEIGHTED VALUE</t>
        </is>
      </c>
      <c r="F5" s="80" t="inlineStr">
        <is>
          <t>OPEN DEALS</t>
        </is>
      </c>
      <c r="H5" s="81" t="inlineStr">
        <is>
          <t>AVG DEAL SIZE</t>
        </is>
      </c>
    </row>
    <row r="6" ht="24" customHeight="1" s="54">
      <c r="B6" s="82">
        <f>SUM('Sample Data'!F2:F51)</f>
        <v/>
      </c>
      <c r="D6" s="83">
        <f>SUMPRODUCT('Sample Data'!F2:F51,'Sample Data'!G2:G51/100)</f>
        <v/>
      </c>
      <c r="F6" s="84">
        <f>COUNTIFS('Sample Data'!B2:B51,"&lt;&gt;",'Sample Data'!C2:C51,"&lt;&gt;Closed Won",'Sample Data'!C2:C51,"&lt;&gt;Closed Lost")</f>
        <v/>
      </c>
      <c r="H6" s="85">
        <f>IFERROR(SUM('Sample Data'!F2:F51)/COUNTA('Sample Data'!B2:B51),0)</f>
        <v/>
      </c>
    </row>
    <row r="7" ht="18" customHeight="1" s="54">
      <c r="B7" s="86" t="n"/>
      <c r="D7" s="87" t="n"/>
      <c r="F7" s="88" t="n"/>
      <c r="H7" s="89" t="n"/>
    </row>
    <row r="8" ht="18" customHeight="1" s="54"/>
    <row r="9" ht="24" customHeight="1" s="54">
      <c r="B9" s="90" t="inlineStr">
        <is>
          <t>PIPELINE BY STAGE</t>
        </is>
      </c>
    </row>
    <row r="10" ht="21.75" customHeight="1" s="54">
      <c r="B10" s="91" t="inlineStr">
        <is>
          <t>Stage</t>
        </is>
      </c>
      <c r="C10" s="91" t="inlineStr">
        <is>
          <t>Deals</t>
        </is>
      </c>
      <c r="D10" s="91" t="inlineStr">
        <is>
          <t>Total Value ($)</t>
        </is>
      </c>
      <c r="E10" s="91" t="inlineStr">
        <is>
          <t>Weighted ($)</t>
        </is>
      </c>
      <c r="F10" s="91" t="inlineStr">
        <is>
          <t>Avg Size ($)</t>
        </is>
      </c>
      <c r="G10" s="91" t="inlineStr">
        <is>
          <t>Win Rate</t>
        </is>
      </c>
      <c r="H10" s="91" t="inlineStr">
        <is>
          <t>Avg Days</t>
        </is>
      </c>
      <c r="I10" s="91" t="inlineStr">
        <is>
          <t>% of Pipeline</t>
        </is>
      </c>
    </row>
    <row r="11" ht="19.5" customHeight="1" s="54">
      <c r="B11" s="92" t="inlineStr">
        <is>
          <t>Prospecting</t>
        </is>
      </c>
      <c r="C11" s="93">
        <f>COUNTIF('Sample Data'!C2:C51,"Prospecting")</f>
        <v/>
      </c>
      <c r="D11" s="94">
        <f>SUMIF('Sample Data'!C2:C51,"Prospecting",'Sample Data'!F2:F51)</f>
        <v/>
      </c>
      <c r="E11" s="94">
        <f>IFERROR(SUMPRODUCT(('Sample Data'!C2:C51=B11)*ISNUMBER('Sample Data'!F2:F51)*'Sample Data'!F2:F51*ISNUMBER('Sample Data'!G2:G51)*'Sample Data'!G2:G51/100),0)</f>
        <v/>
      </c>
      <c r="F11" s="94">
        <f>IFERROR(D11/C11,0)</f>
        <v/>
      </c>
      <c r="G11" s="95">
        <f>AVERAGEIF('Sample Data'!C2:C51,"Prospecting",'Sample Data'!G2:G51)/100</f>
        <v/>
      </c>
      <c r="H11" s="93">
        <f>AVERAGEIF('Sample Data'!C2:C51,"Prospecting",'Sample Data'!H2:H51)</f>
        <v/>
      </c>
      <c r="I11" s="96">
        <f>IFERROR(D11/D17,0)</f>
        <v/>
      </c>
    </row>
    <row r="12" ht="19.5" customHeight="1" s="54">
      <c r="B12" s="97" t="inlineStr">
        <is>
          <t>Qualification</t>
        </is>
      </c>
      <c r="C12" s="98">
        <f>COUNTIF('Sample Data'!C2:C51,"Qualification")</f>
        <v/>
      </c>
      <c r="D12" s="99">
        <f>SUMIF('Sample Data'!C2:C51,"Qualification",'Sample Data'!F2:F51)</f>
        <v/>
      </c>
      <c r="E12" s="99">
        <f>IFERROR(SUMPRODUCT(('Sample Data'!C2:C51=B12)*ISNUMBER('Sample Data'!F2:F51)*'Sample Data'!F2:F51*ISNUMBER('Sample Data'!G2:G51)*'Sample Data'!G2:G51/100),0)</f>
        <v/>
      </c>
      <c r="F12" s="99">
        <f>IFERROR(D12/C12,0)</f>
        <v/>
      </c>
      <c r="G12" s="100">
        <f>AVERAGEIF('Sample Data'!C2:C51,"Qualification",'Sample Data'!G2:G51)/100</f>
        <v/>
      </c>
      <c r="H12" s="98">
        <f>AVERAGEIF('Sample Data'!C2:C51,"Qualification",'Sample Data'!H2:H51)</f>
        <v/>
      </c>
      <c r="I12" s="101">
        <f>IFERROR(D12/D17,0)</f>
        <v/>
      </c>
    </row>
    <row r="13" ht="19.5" customHeight="1" s="54">
      <c r="B13" s="92" t="inlineStr">
        <is>
          <t>Proposal</t>
        </is>
      </c>
      <c r="C13" s="93">
        <f>COUNTIF('Sample Data'!C2:C51,"Proposal")</f>
        <v/>
      </c>
      <c r="D13" s="94">
        <f>SUMIF('Sample Data'!C2:C51,"Proposal",'Sample Data'!F2:F51)</f>
        <v/>
      </c>
      <c r="E13" s="94">
        <f>IFERROR(SUMPRODUCT(('Sample Data'!C2:C51=B13)*ISNUMBER('Sample Data'!F2:F51)*'Sample Data'!F2:F51*ISNUMBER('Sample Data'!G2:G51)*'Sample Data'!G2:G51/100),0)</f>
        <v/>
      </c>
      <c r="F13" s="94">
        <f>IFERROR(D13/C13,0)</f>
        <v/>
      </c>
      <c r="G13" s="95">
        <f>AVERAGEIF('Sample Data'!C2:C51,"Proposal",'Sample Data'!G2:G51)/100</f>
        <v/>
      </c>
      <c r="H13" s="93">
        <f>AVERAGEIF('Sample Data'!C2:C51,"Proposal",'Sample Data'!H2:H51)</f>
        <v/>
      </c>
      <c r="I13" s="96">
        <f>IFERROR(D13/D17,0)</f>
        <v/>
      </c>
    </row>
    <row r="14" ht="19.5" customHeight="1" s="54">
      <c r="B14" s="97" t="inlineStr">
        <is>
          <t>Negotiation</t>
        </is>
      </c>
      <c r="C14" s="98">
        <f>COUNTIF('Sample Data'!C2:C51,"Negotiation")</f>
        <v/>
      </c>
      <c r="D14" s="99">
        <f>SUMIF('Sample Data'!C2:C51,"Negotiation",'Sample Data'!F2:F51)</f>
        <v/>
      </c>
      <c r="E14" s="99">
        <f>IFERROR(SUMPRODUCT(('Sample Data'!C2:C51=B14)*ISNUMBER('Sample Data'!F2:F51)*'Sample Data'!F2:F51*ISNUMBER('Sample Data'!G2:G51)*'Sample Data'!G2:G51/100),0)</f>
        <v/>
      </c>
      <c r="F14" s="99">
        <f>IFERROR(D14/C14,0)</f>
        <v/>
      </c>
      <c r="G14" s="100">
        <f>AVERAGEIF('Sample Data'!C2:C51,"Negotiation",'Sample Data'!G2:G51)/100</f>
        <v/>
      </c>
      <c r="H14" s="98">
        <f>AVERAGEIF('Sample Data'!C2:C51,"Negotiation",'Sample Data'!H2:H51)</f>
        <v/>
      </c>
      <c r="I14" s="101">
        <f>IFERROR(D14/D17,0)</f>
        <v/>
      </c>
    </row>
    <row r="15" ht="19.5" customHeight="1" s="54">
      <c r="B15" s="92" t="inlineStr">
        <is>
          <t>Verbal Commit</t>
        </is>
      </c>
      <c r="C15" s="93">
        <f>COUNTIF('Sample Data'!C2:C51,"Verbal Commit")</f>
        <v/>
      </c>
      <c r="D15" s="94">
        <f>SUMIF('Sample Data'!C2:C51,"Verbal Commit",'Sample Data'!F2:F51)</f>
        <v/>
      </c>
      <c r="E15" s="94">
        <f>IFERROR(SUMPRODUCT(('Sample Data'!C2:C51=B15)*ISNUMBER('Sample Data'!F2:F51)*'Sample Data'!F2:F51*ISNUMBER('Sample Data'!G2:G51)*'Sample Data'!G2:G51/100),0)</f>
        <v/>
      </c>
      <c r="F15" s="94">
        <f>IFERROR(D15/C15,0)</f>
        <v/>
      </c>
      <c r="G15" s="95">
        <f>AVERAGEIF('Sample Data'!C2:C51,"Verbal Commit",'Sample Data'!G2:G51)/100</f>
        <v/>
      </c>
      <c r="H15" s="93">
        <f>AVERAGEIF('Sample Data'!C2:C51,"Verbal Commit",'Sample Data'!H2:H51)</f>
        <v/>
      </c>
      <c r="I15" s="96">
        <f>IFERROR(D15/D17,0)</f>
        <v/>
      </c>
    </row>
    <row r="16" ht="19.5" customHeight="1" s="54">
      <c r="B16" s="97" t="inlineStr">
        <is>
          <t>Closed Won</t>
        </is>
      </c>
      <c r="C16" s="98">
        <f>COUNTIF('Sample Data'!C2:C51,"Closed Won")</f>
        <v/>
      </c>
      <c r="D16" s="99">
        <f>SUMIF('Sample Data'!C2:C51,"Closed Won",'Sample Data'!F2:F51)</f>
        <v/>
      </c>
      <c r="E16" s="99">
        <f>IFERROR(SUMPRODUCT(('Sample Data'!C2:C51=B16)*ISNUMBER('Sample Data'!F2:F51)*'Sample Data'!F2:F51*ISNUMBER('Sample Data'!G2:G51)*'Sample Data'!G2:G51/100),0)</f>
        <v/>
      </c>
      <c r="F16" s="99">
        <f>IFERROR(D16/C16,0)</f>
        <v/>
      </c>
      <c r="G16" s="100">
        <f>AVERAGEIF('Sample Data'!C2:C51,"Closed Won",'Sample Data'!G2:G51)/100</f>
        <v/>
      </c>
      <c r="H16" s="98">
        <f>AVERAGEIF('Sample Data'!C2:C51,"Closed Won",'Sample Data'!H2:H51)</f>
        <v/>
      </c>
      <c r="I16" s="101">
        <f>IFERROR(D16/D17,0)</f>
        <v/>
      </c>
    </row>
    <row r="17" ht="21.75" customHeight="1" s="54">
      <c r="B17" s="102" t="inlineStr">
        <is>
          <t>TOTAL</t>
        </is>
      </c>
      <c r="C17" s="103">
        <f>SUM(C11:C16)</f>
        <v/>
      </c>
      <c r="D17" s="104">
        <f>SUM(D11:D16)</f>
        <v/>
      </c>
      <c r="E17" s="104">
        <f>SUM(E11:E16)</f>
        <v/>
      </c>
      <c r="F17" s="104">
        <f>IFERROR(D17/C17,0)</f>
        <v/>
      </c>
      <c r="G17" s="105" t="n"/>
      <c r="H17" s="105" t="n"/>
      <c r="I17" s="106" t="inlineStr">
        <is>
          <t>100.0%</t>
        </is>
      </c>
    </row>
    <row r="18" ht="18" customHeight="1" s="54"/>
    <row r="19" ht="24" customHeight="1" s="54">
      <c r="B19" s="90" t="inlineStr">
        <is>
          <t>SALES REP LEADERBOARD</t>
        </is>
      </c>
    </row>
    <row r="20" ht="21.75" customHeight="1" s="54">
      <c r="B20" s="91" t="inlineStr">
        <is>
          <t>Sales Rep</t>
        </is>
      </c>
      <c r="C20" s="91" t="inlineStr">
        <is>
          <t>Deals</t>
        </is>
      </c>
      <c r="D20" s="91" t="inlineStr">
        <is>
          <t>Pipeline Value ($)</t>
        </is>
      </c>
      <c r="E20" s="91" t="inlineStr">
        <is>
          <t>Weighted ($)</t>
        </is>
      </c>
      <c r="F20" s="91" t="inlineStr">
        <is>
          <t>Largest Deal ($)</t>
        </is>
      </c>
      <c r="G20" s="91" t="inlineStr">
        <is>
          <t>Win Rate</t>
        </is>
      </c>
      <c r="H20" s="91" t="inlineStr">
        <is>
          <t>Avg Deal ($)</t>
        </is>
      </c>
      <c r="I20" s="91" t="inlineStr">
        <is>
          <t>Rank</t>
        </is>
      </c>
    </row>
    <row r="21" ht="19.5" customHeight="1" s="54">
      <c r="B21" s="92" t="inlineStr">
        <is>
          <t>A. Bennett</t>
        </is>
      </c>
      <c r="C21" s="93">
        <f>COUNTIF('Sample Data'!D2:D51,"A. Bennett")</f>
        <v/>
      </c>
      <c r="D21" s="94">
        <f>SUMIF('Sample Data'!D2:D51,"A. Bennett",'Sample Data'!F2:F51)</f>
        <v/>
      </c>
      <c r="E21" s="94">
        <f>IFERROR(SUMPRODUCT(('Sample Data'!D2:D16="A. Bennett")*ISNUMBER('Sample Data'!F2:F16)*'Sample Data'!F2:F16*ISNUMBER('Sample Data'!G2:G16)*'Sample Data'!G2:G16/100),0)</f>
        <v/>
      </c>
      <c r="F21" s="94">
        <f>IFERROR(maxifs('Sample Data'!F2:F51,'Sample Data'!D2:D51,"A. Bennett"),0)</f>
        <v/>
      </c>
      <c r="G21" s="95">
        <f>AVERAGEIF('Sample Data'!D2:D51,"A. Bennett",'Sample Data'!G2:G51)/100</f>
        <v/>
      </c>
      <c r="H21" s="94">
        <f>IFERROR(D21/C21,0)</f>
        <v/>
      </c>
      <c r="I21" s="93">
        <f>RANK(D21,D21:D25,0)</f>
        <v/>
      </c>
    </row>
    <row r="22" ht="19.5" customHeight="1" s="54">
      <c r="B22" s="97" t="inlineStr">
        <is>
          <t>C. Rosario</t>
        </is>
      </c>
      <c r="C22" s="98">
        <f>COUNTIF('Sample Data'!D2:D51,"C. Rosario")</f>
        <v/>
      </c>
      <c r="D22" s="99">
        <f>SUMIF('Sample Data'!D2:D51,"C. Rosario",'Sample Data'!F2:F51)</f>
        <v/>
      </c>
      <c r="E22" s="99">
        <f>IFERROR(SUMPRODUCT(('Sample Data'!D2:D16="C. Rosario")*ISNUMBER('Sample Data'!F2:F16)*'Sample Data'!F2:F16*ISNUMBER('Sample Data'!G2:G16)*'Sample Data'!G2:G16/100),0)</f>
        <v/>
      </c>
      <c r="F22" s="99">
        <f>IFERROR(maxifs('Sample Data'!F2:F51,'Sample Data'!D2:D51,"C. Rosario"),0)</f>
        <v/>
      </c>
      <c r="G22" s="100">
        <f>AVERAGEIF('Sample Data'!D2:D51,"C. Rosario",'Sample Data'!G2:G51)/100</f>
        <v/>
      </c>
      <c r="H22" s="99">
        <f>IFERROR(D22/C22,0)</f>
        <v/>
      </c>
      <c r="I22" s="98">
        <f>RANK(D22,D21:D25,0)</f>
        <v/>
      </c>
    </row>
    <row r="23" ht="19.5" customHeight="1" s="54">
      <c r="B23" s="92" t="inlineStr">
        <is>
          <t>D. Okafor</t>
        </is>
      </c>
      <c r="C23" s="93">
        <f>COUNTIF('Sample Data'!D2:D51,"D. Okafor")</f>
        <v/>
      </c>
      <c r="D23" s="94">
        <f>SUMIF('Sample Data'!D2:D51,"D. Okafor",'Sample Data'!F2:F51)</f>
        <v/>
      </c>
      <c r="E23" s="94">
        <f>IFERROR(SUMPRODUCT(('Sample Data'!D2:D16="D. Okafor")*ISNUMBER('Sample Data'!F2:F16)*'Sample Data'!F2:F16*ISNUMBER('Sample Data'!G2:G16)*'Sample Data'!G2:G16/100),0)</f>
        <v/>
      </c>
      <c r="F23" s="94">
        <f>IFERROR(maxifs('Sample Data'!F2:F51,'Sample Data'!D2:D51,"D. Okafor"),0)</f>
        <v/>
      </c>
      <c r="G23" s="95">
        <f>AVERAGEIF('Sample Data'!D2:D51,"D. Okafor",'Sample Data'!G2:G51)/100</f>
        <v/>
      </c>
      <c r="H23" s="94">
        <f>IFERROR(D23/C23,0)</f>
        <v/>
      </c>
      <c r="I23" s="93">
        <f>RANK(D23,D21:D25,0)</f>
        <v/>
      </c>
    </row>
    <row r="24" ht="19.5" customHeight="1" s="54">
      <c r="B24" s="97" t="inlineStr">
        <is>
          <t>J. Whitmore</t>
        </is>
      </c>
      <c r="C24" s="98">
        <f>COUNTIF('Sample Data'!D2:D51,"J. Whitmore")</f>
        <v/>
      </c>
      <c r="D24" s="99">
        <f>SUMIF('Sample Data'!D2:D51,"J. Whitmore",'Sample Data'!F2:F51)</f>
        <v/>
      </c>
      <c r="E24" s="99">
        <f>IFERROR(SUMPRODUCT(('Sample Data'!D2:D16="J. Whitmore")*ISNUMBER('Sample Data'!F2:F16)*'Sample Data'!F2:F16*ISNUMBER('Sample Data'!G2:G16)*'Sample Data'!G2:G16/100),0)</f>
        <v/>
      </c>
      <c r="F24" s="99">
        <f>IFERROR(maxifs('Sample Data'!F2:F51,'Sample Data'!D2:D51,"J. Whitmore"),0)</f>
        <v/>
      </c>
      <c r="G24" s="100">
        <f>AVERAGEIF('Sample Data'!D2:D51,"J. Whitmore",'Sample Data'!G2:G51)/100</f>
        <v/>
      </c>
      <c r="H24" s="99">
        <f>IFERROR(D24/C24,0)</f>
        <v/>
      </c>
      <c r="I24" s="98">
        <f>RANK(D24,D21:D25,0)</f>
        <v/>
      </c>
    </row>
    <row r="25" ht="19.5" customHeight="1" s="54">
      <c r="B25" s="92" t="inlineStr">
        <is>
          <t>M. Tanaka</t>
        </is>
      </c>
      <c r="C25" s="93">
        <f>COUNTIF('Sample Data'!D2:D51,"M. Tanaka")</f>
        <v/>
      </c>
      <c r="D25" s="94">
        <f>SUMIF('Sample Data'!D2:D51,"M. Tanaka",'Sample Data'!F2:F51)</f>
        <v/>
      </c>
      <c r="E25" s="94">
        <f>IFERROR(SUMPRODUCT(('Sample Data'!D2:D16="M. Tanaka")*ISNUMBER('Sample Data'!F2:F16)*'Sample Data'!F2:F16*ISNUMBER('Sample Data'!G2:G16)*'Sample Data'!G2:G16/100),0)</f>
        <v/>
      </c>
      <c r="F25" s="94">
        <f>IFERROR(maxifs('Sample Data'!F2:F51,'Sample Data'!D2:D51,"M. Tanaka"),0)</f>
        <v/>
      </c>
      <c r="G25" s="95">
        <f>AVERAGEIF('Sample Data'!D2:D51,"M. Tanaka",'Sample Data'!G2:G51)/100</f>
        <v/>
      </c>
      <c r="H25" s="94">
        <f>IFERROR(D25/C25,0)</f>
        <v/>
      </c>
      <c r="I25" s="93">
        <f>RANK(D25,D21:D25,0)</f>
        <v/>
      </c>
    </row>
    <row r="26" ht="18" customHeight="1" s="54"/>
    <row r="27" ht="18" customHeight="1" s="54"/>
    <row r="28" ht="18" customHeight="1" s="54"/>
    <row r="29" ht="18" customHeight="1" s="54"/>
    <row r="30" ht="18" customHeight="1" s="54"/>
    <row r="31" ht="18" customHeight="1" s="54"/>
    <row r="32" ht="18" customHeight="1" s="54"/>
    <row r="33" ht="18" customHeight="1" s="54"/>
    <row r="34" ht="18" customHeight="1" s="54"/>
    <row r="35" ht="18" customHeight="1" s="54"/>
    <row r="36" ht="18" customHeight="1" s="54"/>
    <row r="37" ht="18" customHeight="1" s="54"/>
    <row r="38" ht="18" customHeight="1" s="54"/>
    <row r="39" ht="18" customHeight="1" s="54"/>
    <row r="40" ht="18" customHeight="1" s="54"/>
    <row r="41" ht="18" customHeight="1" s="54"/>
    <row r="42" ht="18" customHeight="1" s="54"/>
    <row r="43" ht="18" customHeight="1" s="54"/>
    <row r="44" ht="18" customHeight="1" s="54"/>
    <row r="45" ht="18" customHeight="1" s="54"/>
    <row r="46" ht="18" customHeight="1" s="54"/>
    <row r="47" ht="18" customHeight="1" s="54"/>
    <row r="48" ht="18" customHeight="1" s="54"/>
    <row r="49" ht="18" customHeight="1" s="54"/>
    <row r="50" ht="18" customHeight="1" s="54"/>
    <row r="51" ht="18" customHeight="1" s="54"/>
    <row r="52" ht="18" customHeight="1" s="54"/>
    <row r="53" ht="18" customHeight="1" s="54"/>
    <row r="54" ht="18" customHeight="1" s="54"/>
  </sheetData>
  <mergeCells count="16">
    <mergeCell ref="B9:I9"/>
    <mergeCell ref="D6:E6"/>
    <mergeCell ref="B6:C6"/>
    <mergeCell ref="H6:I6"/>
    <mergeCell ref="B7:C7"/>
    <mergeCell ref="D7:E7"/>
    <mergeCell ref="B5:C5"/>
    <mergeCell ref="B2:I2"/>
    <mergeCell ref="F5:G5"/>
    <mergeCell ref="D5:E5"/>
    <mergeCell ref="H7:I7"/>
    <mergeCell ref="B3:I3"/>
    <mergeCell ref="H5:I5"/>
    <mergeCell ref="F6:G6"/>
    <mergeCell ref="B19:I19"/>
    <mergeCell ref="F7:G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Dr Mohammed Ali Sharafuddin</dc:creator>
  <dc:title>Sales Pipeline Tracker</dc:title>
  <dc:description>Sales Pipeline Tracker workbook from the Marketing Decision Toolkit.</dc:description>
  <dc:subject>Marketing Decision Toolkit</dc:subject>
  <dc:language>en-US</dc:language>
  <dcterms:created xsi:type="dcterms:W3CDTF">2026-03-12T00:39:03Z</dcterms:created>
  <dcterms:modified xsi:type="dcterms:W3CDTF">2026-03-19T22:35:33Z</dcterms:modified>
  <cp:lastModifiedBy>Dr Mohammed Ali Sharafuddin</cp:lastModifiedBy>
  <cp:category>Business Analytics</cp:category>
  <cp:revision>0</cp:revision>
  <cp:keywords>marketing, excel, dashboard, decision toolkit</cp:keywords>
</cp:coreProperties>
</file>